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ersonal\Documents\"/>
    </mc:Choice>
  </mc:AlternateContent>
  <bookViews>
    <workbookView xWindow="0" yWindow="0" windowWidth="28800" windowHeight="12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  <c r="B14" i="1"/>
  <c r="B22" i="1" l="1"/>
  <c r="B7" i="1"/>
  <c r="B8" i="1" s="1"/>
  <c r="B13" i="1"/>
  <c r="B23" i="1" l="1"/>
  <c r="B17" i="1"/>
  <c r="E17" i="1" s="1"/>
  <c r="B24" i="1" l="1"/>
  <c r="B26" i="1" s="1"/>
  <c r="E23" i="1"/>
  <c r="E24" i="1" s="1"/>
  <c r="E26" i="1" s="1"/>
  <c r="B28" i="1"/>
  <c r="B18" i="1"/>
  <c r="E18" i="1"/>
</calcChain>
</file>

<file path=xl/sharedStrings.xml><?xml version="1.0" encoding="utf-8"?>
<sst xmlns="http://schemas.openxmlformats.org/spreadsheetml/2006/main" count="51" uniqueCount="42">
  <si>
    <t>Turns per volt</t>
  </si>
  <si>
    <t>Frequency</t>
  </si>
  <si>
    <t>Flux density</t>
  </si>
  <si>
    <t>Core CSA</t>
  </si>
  <si>
    <t>Core ID</t>
  </si>
  <si>
    <t>Core OD</t>
  </si>
  <si>
    <t>Core H</t>
  </si>
  <si>
    <t>Core Calculator</t>
  </si>
  <si>
    <t>Turns Calculator</t>
  </si>
  <si>
    <t>cm</t>
  </si>
  <si>
    <t>cm2</t>
  </si>
  <si>
    <t>Hz</t>
  </si>
  <si>
    <t>VA</t>
  </si>
  <si>
    <t>Primary Voltage</t>
  </si>
  <si>
    <t>V</t>
  </si>
  <si>
    <t>Primary Turns</t>
  </si>
  <si>
    <t xml:space="preserve">Secondary RMS </t>
  </si>
  <si>
    <t>Secondary Peak</t>
  </si>
  <si>
    <t>Secondary Turns</t>
  </si>
  <si>
    <t>Max Power based on CSA</t>
  </si>
  <si>
    <t>https://www.daycounter.com/Calculators/Max-Flux-Density-Calculator.phtml</t>
  </si>
  <si>
    <t>Turns ratio</t>
  </si>
  <si>
    <t>Min. Turn length</t>
  </si>
  <si>
    <t>Secondary Wire length</t>
  </si>
  <si>
    <t>m</t>
  </si>
  <si>
    <t>Primary Wire length</t>
  </si>
  <si>
    <t>Secondary Wire weight</t>
  </si>
  <si>
    <t>Secondary Wire diameter</t>
  </si>
  <si>
    <t>Primary Wire diameter</t>
  </si>
  <si>
    <t>Wire Weight</t>
  </si>
  <si>
    <t>1.5mm</t>
  </si>
  <si>
    <t>2mm</t>
  </si>
  <si>
    <t>m/kg</t>
  </si>
  <si>
    <t>mm</t>
  </si>
  <si>
    <t>5mm</t>
  </si>
  <si>
    <t>kg/m</t>
  </si>
  <si>
    <t>kg</t>
  </si>
  <si>
    <t>Gauss</t>
  </si>
  <si>
    <t>These equations assume a desired Maximum Gauss of 10,000</t>
  </si>
  <si>
    <t>Change maximum gauss</t>
  </si>
  <si>
    <t>http://www.nessengr.com/technical-data/toroid-inductor-formulas-and-calculator/</t>
  </si>
  <si>
    <t>Flux density calculator (Some sources suggest toroid can support up to 16,000 gauss)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</si>
</sst>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164" fontId="0" fillId="2" borderId="0" xfId="0" applyNumberFormat="1" applyFill="1"/>
    <xf numFmtId="165" fontId="0" fillId="0" borderId="0" xfId="0" applyNumberFormat="1"/>
    <xf numFmtId="165" fontId="0" fillId="2" borderId="0" xfId="0" applyNumberFormat="1" applyFill="1"/>
    <xf numFmtId="2" fontId="0" fillId="2" borderId="0" xfId="0" applyNumberFormat="1" applyFill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/>
    <xf numFmtId="0" fontId="3" fillId="0" borderId="0" xfId="0" applyFont="1"/>
    <xf numFmtId="0" fontId="4" fillId="0" borderId="0" xfId="1" applyFont="1"/>
    <xf numFmtId="0" fontId="5" fillId="0" borderId="0" xfId="0" applyFont="1"/>
    <xf numFmtId="0" fontId="0" fillId="0" borderId="0" xfId="0" applyFont="1" applyFill="1"/>
    <xf numFmtId="1" fontId="0" fillId="0" borderId="0" xfId="0" applyNumberForma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571824</xdr:colOff>
      <xdr:row>0</xdr:row>
      <xdr:rowOff>119685</xdr:rowOff>
    </xdr:from>
    <xdr:to>
      <xdr:col>15</xdr:col>
      <xdr:colOff>51818</xdr:colOff>
      <xdr:row>31</xdr:row>
      <xdr:rowOff>138735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0374" y="119685"/>
          <a:ext cx="3137594" cy="5924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essengr.com/technical-data/toroid-inductor-formulas-and-calculator/" TargetMode="External"/><Relationship Id="rId1" Type="http://schemas.openxmlformats.org/officeDocument/2006/relationships/hyperlink" Target="https://www.daycounter.com/Calculators/Max-Flux-Density-Calculator.p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"/>
  <sheetViews>
    <sheetView tabSelected="1" zoomScale="115" zoomScaleNormal="115" workbookViewId="0">
      <selection activeCell="D27" sqref="D27"/>
    </sheetView>
  </sheetViews>
  <sheetFormatPr defaultRowHeight="15" x14ac:dyDescent="0.25"/>
  <cols>
    <col min="1" max="1" width="25.7109375" customWidth="1"/>
    <col min="2" max="2" width="13.5703125" customWidth="1"/>
    <col min="3" max="3" width="10.5703125" customWidth="1"/>
    <col min="4" max="4" width="12.5703125" customWidth="1"/>
    <col min="6" max="6" width="10.7109375" customWidth="1"/>
  </cols>
  <sheetData>
    <row r="3" spans="1:6" x14ac:dyDescent="0.25">
      <c r="A3" s="1" t="s">
        <v>7</v>
      </c>
      <c r="D3" s="1" t="s">
        <v>29</v>
      </c>
      <c r="E3" t="s">
        <v>32</v>
      </c>
      <c r="F3" t="s">
        <v>35</v>
      </c>
    </row>
    <row r="4" spans="1:6" x14ac:dyDescent="0.25">
      <c r="A4" t="s">
        <v>5</v>
      </c>
      <c r="B4">
        <v>21</v>
      </c>
      <c r="C4" t="s">
        <v>9</v>
      </c>
      <c r="D4" t="s">
        <v>30</v>
      </c>
      <c r="E4">
        <v>92</v>
      </c>
      <c r="F4" s="9">
        <f>1/E4</f>
        <v>1.0869565217391304E-2</v>
      </c>
    </row>
    <row r="5" spans="1:6" x14ac:dyDescent="0.25">
      <c r="A5" t="s">
        <v>4</v>
      </c>
      <c r="B5">
        <v>8</v>
      </c>
      <c r="C5" t="s">
        <v>9</v>
      </c>
      <c r="D5" t="s">
        <v>31</v>
      </c>
      <c r="E5">
        <v>36</v>
      </c>
      <c r="F5" s="9">
        <f t="shared" ref="F5:F6" si="0">1/E5</f>
        <v>2.7777777777777776E-2</v>
      </c>
    </row>
    <row r="6" spans="1:6" x14ac:dyDescent="0.25">
      <c r="A6" t="s">
        <v>6</v>
      </c>
      <c r="B6">
        <v>8</v>
      </c>
      <c r="C6" t="s">
        <v>9</v>
      </c>
      <c r="D6" t="s">
        <v>34</v>
      </c>
      <c r="E6">
        <v>5.8</v>
      </c>
      <c r="F6" s="9">
        <f t="shared" si="0"/>
        <v>0.17241379310344829</v>
      </c>
    </row>
    <row r="7" spans="1:6" x14ac:dyDescent="0.25">
      <c r="A7" s="2" t="s">
        <v>3</v>
      </c>
      <c r="B7" s="5">
        <f>((B4-B5)/2)*B6</f>
        <v>52</v>
      </c>
      <c r="C7" t="s">
        <v>10</v>
      </c>
    </row>
    <row r="8" spans="1:6" s="7" customFormat="1" x14ac:dyDescent="0.25">
      <c r="A8" s="13" t="s">
        <v>19</v>
      </c>
      <c r="B8" s="14">
        <f>(B7*1.3)^2</f>
        <v>4569.7600000000011</v>
      </c>
      <c r="C8" s="7" t="s">
        <v>12</v>
      </c>
    </row>
    <row r="10" spans="1:6" x14ac:dyDescent="0.25">
      <c r="A10" s="1" t="s">
        <v>8</v>
      </c>
      <c r="D10" s="12" t="s">
        <v>38</v>
      </c>
    </row>
    <row r="11" spans="1:6" x14ac:dyDescent="0.25">
      <c r="A11" t="s">
        <v>1</v>
      </c>
      <c r="B11">
        <v>50</v>
      </c>
      <c r="C11" t="s">
        <v>11</v>
      </c>
      <c r="D11" s="10" t="s">
        <v>41</v>
      </c>
    </row>
    <row r="12" spans="1:6" x14ac:dyDescent="0.25">
      <c r="A12" t="s">
        <v>2</v>
      </c>
      <c r="B12">
        <v>1.4</v>
      </c>
      <c r="D12" s="11" t="s">
        <v>20</v>
      </c>
    </row>
    <row r="13" spans="1:6" x14ac:dyDescent="0.25">
      <c r="A13" s="2" t="s">
        <v>0</v>
      </c>
      <c r="B13" s="3">
        <f>(10^4)/(4.44*B11*B12*B7)</f>
        <v>0.61875061875061876</v>
      </c>
      <c r="D13" s="11" t="s">
        <v>40</v>
      </c>
    </row>
    <row r="14" spans="1:6" x14ac:dyDescent="0.25">
      <c r="A14" s="2" t="s">
        <v>22</v>
      </c>
      <c r="B14" s="2">
        <f>(2*B6)+(2*((B4/2)-(B5/2)))</f>
        <v>29</v>
      </c>
      <c r="C14" t="s">
        <v>9</v>
      </c>
    </row>
    <row r="15" spans="1:6" x14ac:dyDescent="0.25">
      <c r="D15" s="1" t="s">
        <v>39</v>
      </c>
    </row>
    <row r="16" spans="1:6" x14ac:dyDescent="0.25">
      <c r="A16" t="s">
        <v>13</v>
      </c>
      <c r="B16">
        <v>18</v>
      </c>
      <c r="C16" t="s">
        <v>14</v>
      </c>
      <c r="D16" t="s">
        <v>37</v>
      </c>
      <c r="E16">
        <v>11000</v>
      </c>
    </row>
    <row r="17" spans="1:6" x14ac:dyDescent="0.25">
      <c r="A17" s="2" t="s">
        <v>15</v>
      </c>
      <c r="B17" s="5">
        <f>B16*B13</f>
        <v>11.137511137511138</v>
      </c>
      <c r="E17" s="5">
        <f>B17*(10000/$E$16)</f>
        <v>10.125010125010126</v>
      </c>
    </row>
    <row r="18" spans="1:6" x14ac:dyDescent="0.25">
      <c r="A18" s="2" t="s">
        <v>25</v>
      </c>
      <c r="B18" s="5">
        <f>(($B$14*B17)/100)*1.2</f>
        <v>3.8758538758538759</v>
      </c>
      <c r="E18" s="5">
        <f>(($B$14*E17)/100)*1.2</f>
        <v>3.5235035235035235</v>
      </c>
      <c r="F18" t="s">
        <v>24</v>
      </c>
    </row>
    <row r="19" spans="1:6" x14ac:dyDescent="0.25">
      <c r="A19" s="7" t="s">
        <v>28</v>
      </c>
      <c r="B19" s="8">
        <v>5</v>
      </c>
      <c r="C19" t="s">
        <v>33</v>
      </c>
      <c r="E19" s="8"/>
    </row>
    <row r="20" spans="1:6" x14ac:dyDescent="0.25">
      <c r="E20" s="8"/>
    </row>
    <row r="21" spans="1:6" x14ac:dyDescent="0.25">
      <c r="A21" t="s">
        <v>16</v>
      </c>
      <c r="B21">
        <v>240</v>
      </c>
      <c r="C21" t="s">
        <v>14</v>
      </c>
    </row>
    <row r="22" spans="1:6" x14ac:dyDescent="0.25">
      <c r="A22" t="s">
        <v>17</v>
      </c>
      <c r="B22" s="4">
        <f>B21*1.414</f>
        <v>339.35999999999996</v>
      </c>
      <c r="C22" t="s">
        <v>14</v>
      </c>
    </row>
    <row r="23" spans="1:6" x14ac:dyDescent="0.25">
      <c r="A23" s="2" t="s">
        <v>18</v>
      </c>
      <c r="B23" s="5">
        <f>B22*B13</f>
        <v>209.97920997920997</v>
      </c>
      <c r="E23" s="5">
        <f>B23*(10000/$E$16)</f>
        <v>190.89019089019087</v>
      </c>
    </row>
    <row r="24" spans="1:6" x14ac:dyDescent="0.25">
      <c r="A24" s="2" t="s">
        <v>23</v>
      </c>
      <c r="B24" s="5">
        <f>(($B$14*B23)/100)*1.1</f>
        <v>66.983367983367984</v>
      </c>
      <c r="C24" t="s">
        <v>24</v>
      </c>
      <c r="E24" s="5">
        <f>(($B$14*E23)/100)*1.1</f>
        <v>60.893970893970895</v>
      </c>
      <c r="F24" t="s">
        <v>24</v>
      </c>
    </row>
    <row r="25" spans="1:6" x14ac:dyDescent="0.25">
      <c r="A25" s="7" t="s">
        <v>27</v>
      </c>
      <c r="B25" s="8">
        <v>2</v>
      </c>
      <c r="C25" t="s">
        <v>33</v>
      </c>
      <c r="E25" s="8"/>
    </row>
    <row r="26" spans="1:6" x14ac:dyDescent="0.25">
      <c r="A26" s="7" t="s">
        <v>26</v>
      </c>
      <c r="B26" s="8">
        <f>B24*$F$5</f>
        <v>1.8606491106491105</v>
      </c>
      <c r="C26" t="s">
        <v>36</v>
      </c>
      <c r="E26" s="8">
        <f>E24*$F$5</f>
        <v>1.6914991914991915</v>
      </c>
      <c r="F26" t="s">
        <v>36</v>
      </c>
    </row>
    <row r="28" spans="1:6" x14ac:dyDescent="0.25">
      <c r="A28" s="2" t="s">
        <v>21</v>
      </c>
      <c r="B28" s="6">
        <f>B23/B17</f>
        <v>18.853333333333332</v>
      </c>
    </row>
  </sheetData>
  <hyperlinks>
    <hyperlink ref="D12" r:id="rId1"/>
    <hyperlink ref="D13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BT Plc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Andrews,P,Paul,TNK6 R</dc:creator>
  <cp:lastModifiedBy>Andrews,P,Paul,TNK6 R</cp:lastModifiedBy>
  <dcterms:created xsi:type="dcterms:W3CDTF">2021-08-19T09:01:07Z</dcterms:created>
  <dcterms:modified xsi:type="dcterms:W3CDTF">2021-08-24T08:56:18Z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5818d02-8d25-4bb9-b27c-e4db64670887_Enabled">
    <vt:lpwstr>true</vt:lpwstr>
  </property>
  <property fmtid="{D5CDD505-2E9C-101B-9397-08002B2CF9AE}" pid="3" name="MSIP_Label_55818d02-8d25-4bb9-b27c-e4db64670887_SetDate">
    <vt:lpwstr>2021-08-19T09:01:07Z</vt:lpwstr>
  </property>
  <property fmtid="{D5CDD505-2E9C-101B-9397-08002B2CF9AE}" pid="4" name="MSIP_Label_55818d02-8d25-4bb9-b27c-e4db64670887_Method">
    <vt:lpwstr>Standard</vt:lpwstr>
  </property>
  <property fmtid="{D5CDD505-2E9C-101B-9397-08002B2CF9AE}" pid="5" name="MSIP_Label_55818d02-8d25-4bb9-b27c-e4db64670887_Name">
    <vt:lpwstr>55818d02-8d25-4bb9-b27c-e4db64670887</vt:lpwstr>
  </property>
  <property fmtid="{D5CDD505-2E9C-101B-9397-08002B2CF9AE}" pid="6" name="MSIP_Label_55818d02-8d25-4bb9-b27c-e4db64670887_SiteId">
    <vt:lpwstr>a7f35688-9c00-4d5e-ba41-29f146377ab0</vt:lpwstr>
  </property>
  <property fmtid="{D5CDD505-2E9C-101B-9397-08002B2CF9AE}" pid="7" name="MSIP_Label_55818d02-8d25-4bb9-b27c-e4db64670887_ActionId">
    <vt:lpwstr>7cec416c-9184-4f0a-89c2-510c3e7e63d7</vt:lpwstr>
  </property>
  <property fmtid="{D5CDD505-2E9C-101B-9397-08002B2CF9AE}" pid="8" name="MSIP_Label_55818d02-8d25-4bb9-b27c-e4db64670887_ContentBits">
    <vt:lpwstr>0</vt:lpwstr>
  </property>
</Properties>
</file>